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<sst xmlns="http://schemas.openxmlformats.org/spreadsheetml/2006/main" count="57" uniqueCount="43">
  <si>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Source</t>
  </si>
  <si>
    <t>Attitude Errors:</t>
  </si>
  <si>
    <t>Azimuth</t>
  </si>
  <si>
    <t>Nadir Angle</t>
  </si>
  <si>
    <t>In-Track</t>
  </si>
  <si>
    <t>Cross-Track</t>
  </si>
  <si>
    <t>Radial</t>
  </si>
  <si>
    <t>Target Altitude</t>
  </si>
  <si>
    <t>S/C Clock</t>
  </si>
  <si>
    <t>Position Errors:</t>
  </si>
  <si>
    <t>Other Errors:</t>
  </si>
  <si>
    <t>Error In Source</t>
  </si>
  <si>
    <t>Mapping Error (km)</t>
  </si>
  <si>
    <t>Error Budgets</t>
  </si>
  <si>
    <t>Case 1</t>
  </si>
  <si>
    <t>Case 2</t>
  </si>
  <si>
    <t>Constants and Conversion Factors</t>
  </si>
  <si>
    <t>km</t>
  </si>
  <si>
    <t>Radius of the Earth (km)</t>
  </si>
  <si>
    <t>1 rad</t>
  </si>
  <si>
    <t>deg</t>
  </si>
  <si>
    <t>sec</t>
  </si>
  <si>
    <t>Pointing Error (deg)</t>
  </si>
  <si>
    <t>User inputs in Orange</t>
  </si>
  <si>
    <t>-</t>
  </si>
  <si>
    <t>km/s</t>
  </si>
  <si>
    <t>Implemented by Anthony Shao, Microcosm. Contact: bookproject@smad.com</t>
  </si>
  <si>
    <t>Sidereal Period</t>
  </si>
  <si>
    <t>Root Sum Square:</t>
  </si>
  <si>
    <r>
      <t xml:space="preserve">Elevation Angle, </t>
    </r>
    <r>
      <rPr>
        <b/>
        <i/>
        <sz val="10"/>
        <rFont val="Arial"/>
        <family val="2"/>
      </rPr>
      <t>ε</t>
    </r>
    <r>
      <rPr>
        <b/>
        <sz val="10"/>
        <rFont val="Arial"/>
        <family val="2"/>
      </rPr>
      <t xml:space="preserve"> (deg)</t>
    </r>
  </si>
  <si>
    <r>
      <t xml:space="preserve">Spacecraft Altitude, </t>
    </r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 xml:space="preserve"> (km)</t>
    </r>
  </si>
  <si>
    <r>
      <t xml:space="preserve">Earth Central Angle, </t>
    </r>
    <r>
      <rPr>
        <b/>
        <i/>
        <sz val="10"/>
        <rFont val="Arial"/>
        <family val="2"/>
      </rPr>
      <t>λ</t>
    </r>
    <r>
      <rPr>
        <b/>
        <sz val="10"/>
        <rFont val="Arial"/>
        <family val="2"/>
      </rPr>
      <t xml:space="preserve"> (deg)</t>
    </r>
  </si>
  <si>
    <r>
      <t xml:space="preserve">Nadir Angle, </t>
    </r>
    <r>
      <rPr>
        <b/>
        <i/>
        <sz val="10"/>
        <rFont val="Arial"/>
        <family val="2"/>
      </rPr>
      <t>η</t>
    </r>
    <r>
      <rPr>
        <b/>
        <sz val="10"/>
        <rFont val="Arial"/>
        <family val="2"/>
      </rPr>
      <t xml:space="preserve"> (deg)</t>
    </r>
  </si>
  <si>
    <r>
      <t>D</t>
    </r>
    <r>
      <rPr>
        <b/>
        <sz val="10"/>
        <rFont val="Arial"/>
        <family val="2"/>
      </rPr>
      <t xml:space="preserve"> (km)</t>
    </r>
  </si>
  <si>
    <r>
      <t>R</t>
    </r>
    <r>
      <rPr>
        <b/>
        <i/>
        <vertAlign val="subscript"/>
        <sz val="10"/>
        <rFont val="Arial"/>
        <family val="2"/>
      </rPr>
      <t>S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(km) </t>
    </r>
  </si>
  <si>
    <t>See Fig. 8-49 and Table 8-16 for equations and definition of variables.</t>
  </si>
  <si>
    <r>
      <t xml:space="preserve">Target Azimuth, </t>
    </r>
    <r>
      <rPr>
        <b/>
        <i/>
        <sz val="10"/>
        <rFont val="Arial"/>
        <family val="2"/>
      </rPr>
      <t>Φ</t>
    </r>
    <r>
      <rPr>
        <b/>
        <sz val="10"/>
        <rFont val="Arial"/>
        <family val="2"/>
      </rPr>
      <t xml:space="preserve"> (deg)*</t>
    </r>
  </si>
  <si>
    <r>
      <t xml:space="preserve">Azimuth Relative to East, </t>
    </r>
    <r>
      <rPr>
        <b/>
        <i/>
        <sz val="10"/>
        <rFont val="Arial"/>
        <family val="2"/>
      </rPr>
      <t>Φ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(deg)*</t>
    </r>
  </si>
  <si>
    <t>Version 1. October 4, 2010. copyright, 2011, Microcosm, Inc.</t>
  </si>
  <si>
    <t>Equatorial Rotation Velocity of Earth</t>
  </si>
  <si>
    <r>
      <t xml:space="preserve">Target Latitude, </t>
    </r>
    <r>
      <rPr>
        <b/>
        <i/>
        <sz val="10"/>
        <rFont val="Arial"/>
        <family val="2"/>
      </rPr>
      <t>lat</t>
    </r>
    <r>
      <rPr>
        <b/>
        <sz val="10"/>
        <rFont val="Arial"/>
        <family val="2"/>
      </rPr>
      <t xml:space="preserve"> (deg)*</t>
    </r>
  </si>
  <si>
    <t>*Values are used for maximum errors</t>
  </si>
  <si>
    <t>Table 8-17. Representative Mapping and Pointing Error Budgets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</si>
</sst>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  <numFmt numFmtId="166" formatCode="0.0"/>
    <numFmt numFmtId="167" formatCode="0.00000"/>
    <numFmt numFmtId="168" formatCode="0.0000"/>
    <numFmt numFmtId="169" formatCode="0.000000000"/>
    <numFmt numFmtId="170" formatCode="#,##0.0000"/>
    <numFmt numFmtId="171" formatCode="#,##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166" fontId="0" fillId="0" borderId="2" xfId="0" applyNumberFormat="1" applyFont="1" applyFill="1" applyBorder="1" applyAlignment="1">
      <alignment horizontal="center" wrapText="1"/>
    </xf>
    <xf numFmtId="3" fontId="0" fillId="3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4" borderId="4" xfId="0" applyFont="1" applyFill="1" applyBorder="1" applyAlignment="1">
      <alignment/>
    </xf>
    <xf numFmtId="3" fontId="0" fillId="3" borderId="5" xfId="0" applyNumberForma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5" borderId="7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1" fillId="3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" fillId="6" borderId="4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3" fillId="6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168" fontId="0" fillId="0" borderId="5" xfId="0" applyNumberFormat="1" applyBorder="1" applyAlignment="1">
      <alignment/>
    </xf>
    <xf numFmtId="0" fontId="0" fillId="3" borderId="2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2" fontId="1" fillId="6" borderId="16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/>
    </xf>
    <xf numFmtId="0" fontId="1" fillId="6" borderId="1" xfId="0" applyFont="1" applyFill="1" applyBorder="1" applyAlignment="1">
      <alignment wrapText="1"/>
    </xf>
    <xf numFmtId="0" fontId="0" fillId="6" borderId="17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165" fontId="0" fillId="4" borderId="19" xfId="0" applyNumberFormat="1" applyFill="1" applyBorder="1" applyAlignment="1">
      <alignment horizontal="center"/>
    </xf>
    <xf numFmtId="165" fontId="0" fillId="4" borderId="22" xfId="0" applyNumberFormat="1" applyFill="1" applyBorder="1" applyAlignment="1">
      <alignment horizontal="center"/>
    </xf>
    <xf numFmtId="165" fontId="0" fillId="4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wrapText="1"/>
    </xf>
    <xf numFmtId="2" fontId="0" fillId="0" borderId="25" xfId="0" applyNumberFormat="1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right" vertical="center" wrapText="1"/>
    </xf>
    <xf numFmtId="2" fontId="0" fillId="0" borderId="28" xfId="0" applyNumberFormat="1" applyFill="1" applyBorder="1" applyAlignment="1">
      <alignment horizontal="center" wrapText="1"/>
    </xf>
    <xf numFmtId="2" fontId="0" fillId="0" borderId="25" xfId="0" applyNumberForma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168" fontId="0" fillId="4" borderId="27" xfId="0" applyNumberFormat="1" applyFill="1" applyBorder="1" applyAlignment="1">
      <alignment horizontal="center"/>
    </xf>
    <xf numFmtId="168" fontId="0" fillId="0" borderId="2" xfId="0" applyNumberFormat="1" applyFill="1" applyBorder="1" applyAlignment="1">
      <alignment wrapText="1"/>
    </xf>
    <xf numFmtId="168" fontId="0" fillId="0" borderId="27" xfId="0" applyNumberFormat="1" applyFill="1" applyBorder="1" applyAlignment="1">
      <alignment wrapText="1"/>
    </xf>
    <xf numFmtId="168" fontId="0" fillId="2" borderId="8" xfId="0" applyNumberFormat="1" applyFill="1" applyBorder="1" applyAlignment="1">
      <alignment horizontal="center"/>
    </xf>
    <xf numFmtId="168" fontId="0" fillId="4" borderId="34" xfId="0" applyNumberFormat="1" applyFill="1" applyBorder="1" applyAlignment="1">
      <alignment horizontal="center"/>
    </xf>
    <xf numFmtId="168" fontId="0" fillId="2" borderId="9" xfId="0" applyNumberFormat="1" applyFill="1" applyBorder="1" applyAlignment="1">
      <alignment horizontal="center"/>
    </xf>
    <xf numFmtId="168" fontId="0" fillId="4" borderId="10" xfId="0" applyNumberFormat="1" applyFill="1" applyBorder="1" applyAlignment="1">
      <alignment horizontal="center"/>
    </xf>
    <xf numFmtId="170" fontId="4" fillId="0" borderId="21" xfId="0" applyNumberFormat="1" applyFont="1" applyFill="1" applyBorder="1" applyAlignment="1">
      <alignment horizontal="right" vertical="center" wrapText="1"/>
    </xf>
    <xf numFmtId="171" fontId="0" fillId="0" borderId="0" xfId="0" applyNumberFormat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8.8515625" style="4" customWidth="1"/>
    <col min="3" max="3" width="4.8515625" style="4" customWidth="1"/>
    <col min="4" max="4" width="14.8515625" style="4" customWidth="1"/>
    <col min="5" max="5" width="15.28125" style="4" customWidth="1"/>
    <col min="6" max="6" width="15.57421875" style="4" customWidth="1"/>
    <col min="7" max="7" width="17.57421875" style="4" customWidth="1"/>
    <col min="8" max="8" width="33.8515625" style="0" customWidth="1"/>
    <col min="9" max="9" width="10.8515625" style="0" customWidth="1"/>
    <col min="10" max="10" width="6.00390625" style="0" customWidth="1"/>
  </cols>
  <sheetData>
    <row r="1" spans="1:10" ht="12.75">
      <c r="A1" s="1" t="s">
        <v>42</v>
      </c>
      <c r="B1" s="3"/>
      <c r="C1" s="3"/>
      <c r="G1" s="20"/>
      <c r="H1" s="25" t="s">
        <v>16</v>
      </c>
      <c r="I1" s="26"/>
      <c r="J1" s="69"/>
    </row>
    <row r="2" spans="1:10" ht="12.75" customHeight="1">
      <c r="A2" t="s">
        <v>26</v>
      </c>
      <c r="G2" s="19"/>
      <c r="H2" s="31" t="s">
        <v>18</v>
      </c>
      <c r="I2" s="84">
        <v>6378.1366</v>
      </c>
      <c r="J2" s="33" t="s">
        <v>17</v>
      </c>
    </row>
    <row r="3" spans="1:10" ht="13.5" customHeight="1">
      <c r="A3" t="s">
        <v>38</v>
      </c>
      <c r="G3" s="19"/>
      <c r="H3" s="31" t="s">
        <v>19</v>
      </c>
      <c r="I3" s="57">
        <f>180/PI()</f>
        <v>57.29577951308232</v>
      </c>
      <c r="J3" s="32" t="s">
        <v>20</v>
      </c>
    </row>
    <row r="4" spans="1:10" ht="12.75">
      <c r="A4" s="23" t="s">
        <v>35</v>
      </c>
      <c r="G4" s="19"/>
      <c r="H4" s="27" t="s">
        <v>27</v>
      </c>
      <c r="I4" s="85">
        <v>86164.1004</v>
      </c>
      <c r="J4" s="28" t="s">
        <v>21</v>
      </c>
    </row>
    <row r="5" spans="8:10" ht="13.5" thickBot="1">
      <c r="H5" s="29" t="s">
        <v>39</v>
      </c>
      <c r="I5" s="35">
        <f>2*PI()*I2/I4</f>
        <v>0.46510105700940346</v>
      </c>
      <c r="J5" s="30" t="s">
        <v>25</v>
      </c>
    </row>
    <row r="6" spans="1:9" ht="13.5" thickBot="1">
      <c r="A6" s="68" t="s">
        <v>23</v>
      </c>
      <c r="B6" s="24"/>
      <c r="I6" s="34"/>
    </row>
    <row r="7" ht="13.5" thickBot="1"/>
    <row r="8" spans="1:7" ht="29.25" customHeight="1">
      <c r="A8" s="18"/>
      <c r="B8" s="97" t="s">
        <v>29</v>
      </c>
      <c r="C8" s="98"/>
      <c r="D8" s="96" t="s">
        <v>30</v>
      </c>
      <c r="E8" s="96" t="s">
        <v>40</v>
      </c>
      <c r="F8" s="96" t="s">
        <v>36</v>
      </c>
      <c r="G8" s="99" t="s">
        <v>37</v>
      </c>
    </row>
    <row r="9" spans="1:7" ht="12.75">
      <c r="A9" s="6" t="s">
        <v>14</v>
      </c>
      <c r="B9" s="71">
        <v>10</v>
      </c>
      <c r="C9" s="71"/>
      <c r="D9" s="9">
        <v>1000</v>
      </c>
      <c r="E9" s="86">
        <v>0</v>
      </c>
      <c r="F9" s="74">
        <v>0</v>
      </c>
      <c r="G9" s="11">
        <v>90</v>
      </c>
    </row>
    <row r="10" spans="1:8" ht="13.5" thickBot="1">
      <c r="A10" s="12" t="s">
        <v>15</v>
      </c>
      <c r="B10" s="72">
        <v>30</v>
      </c>
      <c r="C10" s="72"/>
      <c r="D10" s="13">
        <v>1000</v>
      </c>
      <c r="E10" s="87">
        <v>0</v>
      </c>
      <c r="F10" s="75">
        <v>0</v>
      </c>
      <c r="G10" s="15">
        <v>90</v>
      </c>
      <c r="H10" s="1"/>
    </row>
    <row r="11" spans="1:7" ht="12.75" customHeight="1">
      <c r="A11" s="2" t="s">
        <v>41</v>
      </c>
      <c r="B11" s="5"/>
      <c r="G11"/>
    </row>
    <row r="12" spans="6:8" ht="12.75" customHeight="1" thickBot="1">
      <c r="F12"/>
      <c r="G12"/>
      <c r="H12" s="4"/>
    </row>
    <row r="13" spans="1:6" ht="29.25" customHeight="1">
      <c r="A13" s="18"/>
      <c r="B13" s="93" t="s">
        <v>34</v>
      </c>
      <c r="C13" s="94"/>
      <c r="D13" s="95" t="s">
        <v>33</v>
      </c>
      <c r="E13" s="96" t="s">
        <v>32</v>
      </c>
      <c r="F13" s="96" t="s">
        <v>31</v>
      </c>
    </row>
    <row r="14" spans="1:6" ht="12.75" customHeight="1">
      <c r="A14" s="6" t="s">
        <v>14</v>
      </c>
      <c r="B14" s="66">
        <f>$I$2+D9</f>
        <v>7378.1366</v>
      </c>
      <c r="C14" s="66"/>
      <c r="D14" s="10">
        <f>$I$2*(SIN(F14/$I$3)/SIN(E14/$I$3))</f>
        <v>2763.229026073114</v>
      </c>
      <c r="E14" s="8">
        <f>$I$3*ASIN(COS(B9/$I$3)*($I$2/($I$2+D9)))</f>
        <v>58.356761789543995</v>
      </c>
      <c r="F14" s="8">
        <f>90-B9-E14</f>
        <v>21.643238210456005</v>
      </c>
    </row>
    <row r="15" spans="1:6" ht="13.5" thickBot="1">
      <c r="A15" s="12" t="s">
        <v>15</v>
      </c>
      <c r="B15" s="67">
        <f>$I$2+D10</f>
        <v>7378.1366</v>
      </c>
      <c r="C15" s="67"/>
      <c r="D15" s="16">
        <f>$I$2*(SIN(F15/$I$3)/SIN(E15/$I$3))</f>
        <v>1702.3966975303797</v>
      </c>
      <c r="E15" s="14">
        <f>$I$3*ASIN(COS(B10/$I$3)*($I$2/($I$2+D10)))</f>
        <v>48.47341187698699</v>
      </c>
      <c r="F15" s="14">
        <f>90-B10-E15</f>
        <v>11.526588123013013</v>
      </c>
    </row>
    <row r="16" ht="13.5" thickBot="1">
      <c r="D16" s="7"/>
    </row>
    <row r="17" spans="1:7" ht="12.75" customHeight="1">
      <c r="A17" s="88" t="s">
        <v>0</v>
      </c>
      <c r="B17" s="89" t="s">
        <v>11</v>
      </c>
      <c r="C17" s="89"/>
      <c r="D17" s="70" t="s">
        <v>13</v>
      </c>
      <c r="E17" s="70"/>
      <c r="F17" s="70"/>
      <c r="G17" s="73"/>
    </row>
    <row r="18" spans="1:7" ht="12.75" customHeight="1">
      <c r="A18" s="90"/>
      <c r="B18" s="91"/>
      <c r="C18" s="91"/>
      <c r="D18" s="64" t="s">
        <v>12</v>
      </c>
      <c r="E18" s="64"/>
      <c r="F18" s="64" t="s">
        <v>22</v>
      </c>
      <c r="G18" s="65"/>
    </row>
    <row r="19" spans="1:7" ht="12.75">
      <c r="A19" s="90"/>
      <c r="B19" s="91"/>
      <c r="C19" s="92"/>
      <c r="D19" s="54" t="s">
        <v>14</v>
      </c>
      <c r="E19" s="55" t="s">
        <v>15</v>
      </c>
      <c r="F19" s="54" t="s">
        <v>14</v>
      </c>
      <c r="G19" s="56" t="s">
        <v>15</v>
      </c>
    </row>
    <row r="20" spans="1:7" ht="12.75">
      <c r="A20" s="38" t="s">
        <v>1</v>
      </c>
      <c r="B20" s="58"/>
      <c r="C20" s="59"/>
      <c r="D20" s="51"/>
      <c r="E20" s="52"/>
      <c r="F20" s="51"/>
      <c r="G20" s="53"/>
    </row>
    <row r="21" spans="1:7" ht="12.75">
      <c r="A21" s="39" t="s">
        <v>2</v>
      </c>
      <c r="B21" s="36">
        <v>0.06</v>
      </c>
      <c r="C21" s="44" t="s">
        <v>20</v>
      </c>
      <c r="D21" s="17">
        <f>(B21/I3)*D14*SIN(E14/I3)</f>
        <v>2.463451882913954</v>
      </c>
      <c r="E21" s="48">
        <f>(B21/I3)*D15*SIN(E15/I3)</f>
        <v>1.334649236925887</v>
      </c>
      <c r="F21" s="76">
        <f>(B21)*SIN(E14/I3)</f>
        <v>0.0510798759685549</v>
      </c>
      <c r="G21" s="77">
        <f>(B21)*SIN(E15/I3)</f>
        <v>0.044918889068066105</v>
      </c>
    </row>
    <row r="22" spans="1:7" ht="12.75">
      <c r="A22" s="39" t="s">
        <v>3</v>
      </c>
      <c r="B22" s="36">
        <v>0.03</v>
      </c>
      <c r="C22" s="45" t="s">
        <v>20</v>
      </c>
      <c r="D22" s="17">
        <f>(B22/I3)*D14/SIN(B9/I3)</f>
        <v>8.33192351447922</v>
      </c>
      <c r="E22" s="48">
        <f>(B22/I3)*D15/SIN(B10/I3)</f>
        <v>1.7827456528189887</v>
      </c>
      <c r="F22" s="76">
        <f>B22</f>
        <v>0.03</v>
      </c>
      <c r="G22" s="77">
        <f>B22</f>
        <v>0.03</v>
      </c>
    </row>
    <row r="23" spans="1:7" ht="12.75">
      <c r="A23" s="40" t="s">
        <v>9</v>
      </c>
      <c r="B23" s="60"/>
      <c r="C23" s="61"/>
      <c r="D23" s="47"/>
      <c r="E23" s="43"/>
      <c r="F23" s="78"/>
      <c r="G23" s="79"/>
    </row>
    <row r="24" spans="1:7" ht="12.75">
      <c r="A24" s="39" t="s">
        <v>4</v>
      </c>
      <c r="B24" s="36">
        <v>0.2</v>
      </c>
      <c r="C24" s="45" t="s">
        <v>17</v>
      </c>
      <c r="D24" s="17">
        <f>(B24)*(I2/B14)*COS(ASIN(SIN(F14/I3)*SIN(F9/I3)))</f>
        <v>0.17289288463431268</v>
      </c>
      <c r="E24" s="48">
        <f>(B24)*(I2/B15)*COS(ASIN(SIN(F15/I3)*SIN(F10/I3)))</f>
        <v>0.17289288463431268</v>
      </c>
      <c r="F24" s="76">
        <f>B24/D14*SIN(ACOS(COS(F9/I3)*SIN(E14/I3)))*I3</f>
        <v>0.002175643006713097</v>
      </c>
      <c r="G24" s="77">
        <f>B24/D15*SIN(ACOS(COS(F10/I3)*SIN(E15/I3)))*I3</f>
        <v>0.00446256051564997</v>
      </c>
    </row>
    <row r="25" spans="1:7" ht="12.75">
      <c r="A25" s="39" t="s">
        <v>5</v>
      </c>
      <c r="B25" s="36">
        <v>0.2</v>
      </c>
      <c r="C25" s="45" t="s">
        <v>17</v>
      </c>
      <c r="D25" s="17">
        <f>(B25)*(I2/B14)*COS(ASIN(SIN(F14/I3)*COS(F9/I3)))</f>
        <v>0.16070366245499737</v>
      </c>
      <c r="E25" s="48">
        <f>(B25)*(I2/B15)*COS(ASIN(SIN(F15/I3)*COS(F10/I3)))</f>
        <v>0.16940599517765298</v>
      </c>
      <c r="F25" s="76">
        <f>B25/D14*SIN(ACOS(SIN(F9/I3)*SIN(E14/I3)))*I3</f>
        <v>0.004147016332881146</v>
      </c>
      <c r="G25" s="77">
        <f>B25/D15*SIN(ACOS(SIN(F10/I3)*SIN(E15/I3)))*I3</f>
        <v>0.006731190162222441</v>
      </c>
    </row>
    <row r="26" spans="1:7" ht="12.75">
      <c r="A26" s="39" t="s">
        <v>6</v>
      </c>
      <c r="B26" s="36">
        <v>0.1</v>
      </c>
      <c r="C26" s="45" t="s">
        <v>17</v>
      </c>
      <c r="D26" s="17">
        <f>B26*SIN(E14/I3)/SIN(B9/I3)</f>
        <v>0.4902621366839197</v>
      </c>
      <c r="E26" s="48">
        <f>B26*SIN(E15/I3)/SIN(B10/I3)</f>
        <v>0.14972963022688704</v>
      </c>
      <c r="F26" s="76">
        <f>B26/D14*SIN(E14/I3)*I3</f>
        <v>0.0017652423326928362</v>
      </c>
      <c r="G26" s="77">
        <f>B26/D15*SIN(E15/I3)*I3</f>
        <v>0.002519646534941064</v>
      </c>
    </row>
    <row r="27" spans="1:7" ht="12.75">
      <c r="A27" s="40" t="s">
        <v>10</v>
      </c>
      <c r="B27" s="60"/>
      <c r="C27" s="61"/>
      <c r="D27" s="47"/>
      <c r="E27" s="43"/>
      <c r="F27" s="78"/>
      <c r="G27" s="79"/>
    </row>
    <row r="28" spans="1:7" ht="12.75">
      <c r="A28" s="39" t="s">
        <v>7</v>
      </c>
      <c r="B28" s="36">
        <v>1</v>
      </c>
      <c r="C28" s="45" t="s">
        <v>17</v>
      </c>
      <c r="D28" s="17">
        <f>B28/TAN(B9/I3)</f>
        <v>5.671281819617709</v>
      </c>
      <c r="E28" s="48">
        <f>B28/TAN(B10/I3)</f>
        <v>1.7320508075688774</v>
      </c>
      <c r="F28" s="76" t="s">
        <v>24</v>
      </c>
      <c r="G28" s="77" t="s">
        <v>24</v>
      </c>
    </row>
    <row r="29" spans="1:7" ht="13.5" thickBot="1">
      <c r="A29" s="41" t="s">
        <v>8</v>
      </c>
      <c r="B29" s="37">
        <v>0.5</v>
      </c>
      <c r="C29" s="46" t="s">
        <v>21</v>
      </c>
      <c r="D29" s="21">
        <f>B29*I5*COS(E9/I3)</f>
        <v>0.23255052850470173</v>
      </c>
      <c r="E29" s="49">
        <f>B29*I5*COS(E10/I3)</f>
        <v>0.23255052850470173</v>
      </c>
      <c r="F29" s="80">
        <f>B29*(I5/D14)*COS(E9/I3)*SIN(ACOS(COS(G9/I3)*COS(B9/I3)))*I3</f>
        <v>0.0048219541996457034</v>
      </c>
      <c r="G29" s="81">
        <f>B29*(I5/D15)*COS(E10/I3)*SIN(ACOS(COS(G10/I3)*COS(B10/I3)))*I3</f>
        <v>0.007826709148452389</v>
      </c>
    </row>
    <row r="30" spans="1:7" ht="13.5" thickBot="1">
      <c r="A30" s="42" t="s">
        <v>28</v>
      </c>
      <c r="B30" s="62"/>
      <c r="C30" s="63"/>
      <c r="D30" s="22">
        <f>SQRT(D21^2+D22^2+D24^2+D25^2+D26^2+D28^2+D29^2)</f>
        <v>10.392455746152963</v>
      </c>
      <c r="E30" s="50">
        <f>SQRT(E21^2+E22^2+E24^2+E25^2+E26^2+E28^2+E29^2)</f>
        <v>2.8450939702419067</v>
      </c>
      <c r="F30" s="82">
        <f>SQRT(F21^2+F22^2+F24^2+F25^2+F26^2+F29^2)</f>
        <v>0.05964438128371697</v>
      </c>
      <c r="G30" s="83">
        <f>SQRT(G21^2+G22^2+G24^2+G25^2+G26^2+G29^2)</f>
        <v>0.055231657201468935</v>
      </c>
    </row>
  </sheetData>
  <mergeCells count="17">
    <mergeCell ref="A17:A19"/>
    <mergeCell ref="A6:B6"/>
    <mergeCell ref="H1:J1"/>
    <mergeCell ref="B17:C19"/>
    <mergeCell ref="B8:C8"/>
    <mergeCell ref="B9:C9"/>
    <mergeCell ref="B10:C10"/>
    <mergeCell ref="D17:G17"/>
    <mergeCell ref="D18:E18"/>
    <mergeCell ref="F18:G18"/>
    <mergeCell ref="B13:C13"/>
    <mergeCell ref="B14:C14"/>
    <mergeCell ref="B15:C15"/>
    <mergeCell ref="B20:C20"/>
    <mergeCell ref="B23:C23"/>
    <mergeCell ref="B27:C27"/>
    <mergeCell ref="B30:C30"/>
  </mergeCells>
  <printOptions/>
  <pageMargins left="0.5" right="0.5" top="0.5" bottom="0.5" header="0" footer="0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2011-10-05T01:17:43Z</cp:lastPrinted>
  <dcterms:created xsi:type="dcterms:W3CDTF">2011-07-11T21:37:08Z</dcterms:created>
  <dcterms:modified xsi:type="dcterms:W3CDTF">2011-10-05T01:18:38Z</dcterms:modified>
  <cp:category/>
  <cp:version/>
  <cp:contentType/>
  <cp:contentStatus/>
</cp:coreProperties>
</file>